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СЖ\Desktop\"/>
    </mc:Choice>
  </mc:AlternateContent>
  <xr:revisionPtr revIDLastSave="0" documentId="13_ncr:1_{CEA657D4-9034-4976-AA6A-345B86A87877}" xr6:coauthVersionLast="36" xr6:coauthVersionMax="36" xr10:uidLastSave="{00000000-0000-0000-0000-000000000000}"/>
  <bookViews>
    <workbookView xWindow="0" yWindow="0" windowWidth="24000" windowHeight="13425" xr2:uid="{0AFE6A44-4C1A-4E72-92B6-8AF00194314D}"/>
  </bookViews>
  <sheets>
    <sheet name="Отчёт гараж 22" sheetId="1" r:id="rId1"/>
    <sheet name="Отчёт дом 22" sheetId="2" r:id="rId2"/>
    <sheet name="Отчёт нежилые 22 " sheetId="3" r:id="rId3"/>
    <sheet name="Отчёт МОП 22" sheetId="4" r:id="rId4"/>
    <sheet name="СВОД ИТОГО 22 без капремонта" sheetId="5" r:id="rId5"/>
    <sheet name="Отчет капремонт 22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33" i="6" l="1"/>
  <c r="D29" i="6" l="1"/>
  <c r="C30" i="6" s="1"/>
  <c r="C29" i="6"/>
  <c r="D12" i="4" l="1"/>
  <c r="D9" i="2" l="1"/>
  <c r="D11" i="2" l="1"/>
  <c r="D14" i="2"/>
  <c r="C6" i="3"/>
  <c r="C8" i="5" s="1"/>
  <c r="C8" i="4"/>
  <c r="C6" i="4"/>
  <c r="D29" i="3"/>
  <c r="D16" i="5" s="1"/>
  <c r="E13" i="1"/>
  <c r="E9" i="1"/>
  <c r="D30" i="1"/>
  <c r="C6" i="5" s="1"/>
  <c r="E10" i="1" l="1"/>
  <c r="D20" i="4" s="1"/>
  <c r="D19" i="4"/>
  <c r="D38" i="4" s="1"/>
  <c r="D17" i="5" s="1"/>
  <c r="C38" i="4"/>
  <c r="C9" i="5" s="1"/>
  <c r="C6" i="2"/>
  <c r="C29" i="2" s="1"/>
  <c r="C7" i="5" s="1"/>
  <c r="C29" i="5" s="1"/>
  <c r="D29" i="2"/>
  <c r="D15" i="5" s="1"/>
  <c r="C29" i="3"/>
  <c r="C30" i="3" s="1"/>
  <c r="C39" i="4"/>
  <c r="E30" i="1"/>
  <c r="D32" i="1" s="1"/>
  <c r="C30" i="2" l="1"/>
  <c r="D14" i="5"/>
  <c r="D29" i="5" s="1"/>
  <c r="C30" i="5" s="1"/>
  <c r="D31" i="1"/>
</calcChain>
</file>

<file path=xl/sharedStrings.xml><?xml version="1.0" encoding="utf-8"?>
<sst xmlns="http://schemas.openxmlformats.org/spreadsheetml/2006/main" count="135" uniqueCount="101">
  <si>
    <t>пени</t>
  </si>
  <si>
    <t>Комплектующие для пылесоса, ремонт</t>
  </si>
  <si>
    <t xml:space="preserve">Мотор редуктор NICE для привода (Спин) </t>
  </si>
  <si>
    <t>Начислено за  2022 год, из расчета 500,00 руб.</t>
  </si>
  <si>
    <t>с/стоимость 1 парковки 2022</t>
  </si>
  <si>
    <t>Привод для секционных ворот SN6041</t>
  </si>
  <si>
    <t>Обслуживание вентиляции 1 раз в год ИП Савельев А.В</t>
  </si>
  <si>
    <t>"Системы пожаротушения "огнетушители</t>
  </si>
  <si>
    <t>Уборка снега ИП Аршавский С.В</t>
  </si>
  <si>
    <t>Пружина ASB.208, шлагбаум</t>
  </si>
  <si>
    <t>ГАРАЖ</t>
  </si>
  <si>
    <t>ДОМ</t>
  </si>
  <si>
    <t>МОП (Услуги банка)</t>
  </si>
  <si>
    <t>МОП (ВЫВОЗ ТБО)ООО"Чистый Город Кемерово"</t>
  </si>
  <si>
    <t>Финансовый анализ за период с 01.01.2022-31.12.2022гг</t>
  </si>
  <si>
    <t>МОП -Расходы на содержание мест общего пользования                          МКД ТСЖ "Планета ФПК"</t>
  </si>
  <si>
    <t>Сумма дохода</t>
  </si>
  <si>
    <t>Сумма расхода</t>
  </si>
  <si>
    <t>САЛЬДО на 01.01.2022 -31.12.2022гг</t>
  </si>
  <si>
    <t>Жилые (МОП):</t>
  </si>
  <si>
    <t>Нежилые (МОП):</t>
  </si>
  <si>
    <t>Из прочих доходов:</t>
  </si>
  <si>
    <t>ОБОРОТЫ за  2022год</t>
  </si>
  <si>
    <t>САЛЬДО за 2022год</t>
  </si>
  <si>
    <t xml:space="preserve">Хоз расходы на гараж, канцелярия  </t>
  </si>
  <si>
    <t xml:space="preserve">Электроэнергия по ПУ ,Выставлено "Кузбассзнергосбыт" </t>
  </si>
  <si>
    <t>МОП зарплата жилые+нежилые 80% от общей 100%</t>
  </si>
  <si>
    <t xml:space="preserve">МОП обслуж лифтов  ООО"МОНТАЖ-ЛИФТ"  </t>
  </si>
  <si>
    <t>МОП Страхование имущества - лифтов</t>
  </si>
  <si>
    <t>МОП обслуживание сайта ТСЖ ИП Шипачёва Н.В</t>
  </si>
  <si>
    <t>МОП УСЛУГИ СВЯЗИ   МТС ПАО</t>
  </si>
  <si>
    <t>МОП УСЛУГИ СВЯЗИ  "Е-Лайт -Телеком" ООО</t>
  </si>
  <si>
    <t>МОП УСЛУГИ СВЯЗИ "Вымпелком"</t>
  </si>
  <si>
    <t>Расходы на содержание ГАРАЖА 
 МКД ТСЖ "Планета ФПК"</t>
  </si>
  <si>
    <t>Из  доходов гаража:</t>
  </si>
  <si>
    <t xml:space="preserve">Электроснабжение </t>
  </si>
  <si>
    <t xml:space="preserve">Холодное водоснабжение </t>
  </si>
  <si>
    <t xml:space="preserve">Горячее водоснабжение </t>
  </si>
  <si>
    <t xml:space="preserve">Водоотведение  </t>
  </si>
  <si>
    <t>НЕЖИЛЫЕ</t>
  </si>
  <si>
    <t>ДОХОДЫ/РАСХОЖЫ
 МКД ТСЖ "Планета ФПК"</t>
  </si>
  <si>
    <t>Доходы ГАРАЖ</t>
  </si>
  <si>
    <t>Доходы Коммунальные нежилые</t>
  </si>
  <si>
    <t>Доходы Коммунальные Квартиры</t>
  </si>
  <si>
    <t>Расходы ГАРАЖ</t>
  </si>
  <si>
    <t>Расходы Коммунальные Квартиры</t>
  </si>
  <si>
    <t>Расходы Коммунальные нежилые</t>
  </si>
  <si>
    <t>Расходы МОП</t>
  </si>
  <si>
    <t>Жилые (МОП) ПЕНИ:</t>
  </si>
  <si>
    <t xml:space="preserve">Доходы МОП </t>
  </si>
  <si>
    <t>Нежилые (МОП) ПЕНИ:</t>
  </si>
  <si>
    <t>ОДН коммунальные</t>
  </si>
  <si>
    <t>МОП Налоги  жилые+нежилые 80% от общей 100%</t>
  </si>
  <si>
    <t>Отопление  2022 (вместе с перерасчетом за 2021)</t>
  </si>
  <si>
    <t>Сумма дохода НАЧИСЛЕНО</t>
  </si>
  <si>
    <t>Сумма расхода Выставлено поставщиком услуг</t>
  </si>
  <si>
    <t>ОТЧЕТ  коммунальные услуги    
 МКД ТСЖ "Планета ФПК"</t>
  </si>
  <si>
    <t xml:space="preserve">ОДН </t>
  </si>
  <si>
    <t xml:space="preserve">Сумма дохода Начислено </t>
  </si>
  <si>
    <t xml:space="preserve">Сумма расхода Выставлено </t>
  </si>
  <si>
    <t xml:space="preserve"> Отчет коммунальные услуги    
 нежилых помещений ТСЖ "Планета ФПК"</t>
  </si>
  <si>
    <t xml:space="preserve">Коммунальные услуги, ОДН </t>
  </si>
  <si>
    <t xml:space="preserve"> расходы  мотор редуктор </t>
  </si>
  <si>
    <t xml:space="preserve">Коммунальные услуги </t>
  </si>
  <si>
    <t>КАПИТАЛЬНЫЙ РЕМОНТ</t>
  </si>
  <si>
    <t xml:space="preserve"> Отчет взносов на капитальный ремонт жилых и  
 нежилых помещений ТСЖ "Планета ФПК"</t>
  </si>
  <si>
    <t xml:space="preserve">Жилые </t>
  </si>
  <si>
    <t>Нежилые</t>
  </si>
  <si>
    <t>Оплачено на расчетный счет</t>
  </si>
  <si>
    <t>Поступления</t>
  </si>
  <si>
    <t>Справочно Остаток на расчетном счете на 01.01.2022</t>
  </si>
  <si>
    <t>Справочно Остаток на расчетном счете на 31.12.2022</t>
  </si>
  <si>
    <t xml:space="preserve">КЛОВ  </t>
  </si>
  <si>
    <t>МОП   АНТЕНА МКД ООО" Энергия-плюс"</t>
  </si>
  <si>
    <t xml:space="preserve"> МОП обслуж пожарной  сигнализации дома ООО"Электромонтажник"</t>
  </si>
  <si>
    <t>МОП "Дезинфкционная станция" по договору</t>
  </si>
  <si>
    <t xml:space="preserve">Хозрасоды на гараж инвентарь  </t>
  </si>
  <si>
    <t xml:space="preserve">Хозрасходы на гараж инвентарь </t>
  </si>
  <si>
    <t xml:space="preserve">Хозрасоды на гараж инвентарь </t>
  </si>
  <si>
    <t xml:space="preserve">Гараж:  налоги с зарплаты распределенной 20% </t>
  </si>
  <si>
    <t xml:space="preserve">       Справочно, в том числе: переплата генерация за 2022</t>
  </si>
  <si>
    <t xml:space="preserve">Моп помывка окон подъездных ИП Посох А.В </t>
  </si>
  <si>
    <t xml:space="preserve">МОП расходы  техничка,дворники уборка территории дома ,кровли ,козырьков  от снега.ИП Посох А.В </t>
  </si>
  <si>
    <t>МОП Расходы Освещение-лампы, кабеля  электрика</t>
  </si>
  <si>
    <t xml:space="preserve"> МОПобслуж вентиляции(фильтры)ИП Савельев А.В  </t>
  </si>
  <si>
    <t xml:space="preserve">МОП ОБСЛУЖИВАНИЕ 1С, ЭЛЕКТР. СДАЧА   ОТЧЕТНОСТИ </t>
  </si>
  <si>
    <t>МОП аренда контейнеров ТБО 6шт  "РОССА-К</t>
  </si>
  <si>
    <t>МОП Расходы канцтовары, катриджи,плата , прочее</t>
  </si>
  <si>
    <t xml:space="preserve">МОП Расходы ремонт тепловых узлов , г/в,х/в,поверка П/У,паспорта на Т/У трубопровода </t>
  </si>
  <si>
    <t xml:space="preserve">МОП  обслуж.домофонов,видеонаблюдения, электрооборудование  ИП Застрожнов Д.В </t>
  </si>
  <si>
    <t>МОП Расходы Озеленение и благоустройство территории, ремонт детской площадка</t>
  </si>
  <si>
    <t>МОП Уборка снега техникой ИП Аршавский С В</t>
  </si>
  <si>
    <t>МОП Расходы  перфоратор,инвентарь, газонкосилка</t>
  </si>
  <si>
    <t xml:space="preserve">МОП  ремонт дома текущий : демонтаж и монтаж  тротуарной плитки крылец, ремонт входной зоны и  холла подъездов , цоколя дома по перимметру.   </t>
  </si>
  <si>
    <t xml:space="preserve">МОП Рсходы работы и материал ремонт кровли ( ущерб кв№33,кв№154)  </t>
  </si>
  <si>
    <t xml:space="preserve">Хоз расходы на гараж,   , электрика  </t>
  </si>
  <si>
    <t>Гараж: зарплата обслуж-го персонала 3 диспетчера ,председатель ,бухгалтер 20%</t>
  </si>
  <si>
    <t>Диагностика ремонт  механизма секционных ворот, шлагбаумы   ИП ЗастрожновД.В</t>
  </si>
  <si>
    <t>дворники: 2 уровня гаража(пылесос), окна,двери ,ворота ,кровля,отмостки очистка от снега ИП Посох А.В(ремонт потол перекрытий)</t>
  </si>
  <si>
    <t>комплектующие: Пружины на ворота гаража 2 комплекта 4шт , ролики  10шт, Рольмонтаж</t>
  </si>
  <si>
    <t>материал пот. перекрыт парковок 11-12,13-14,15-16,45-46,59-60,63-64,109-110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</si>
</sst>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Fill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4" fontId="2" fillId="0" borderId="0" xfId="0" applyNumberFormat="1" applyFont="1" applyFill="1" applyAlignment="1">
      <alignment horizontal="righ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7" xfId="0" applyNumberFormat="1" applyFont="1" applyBorder="1" applyAlignment="1">
      <alignment horizontal="left" vertical="top" wrapText="1" indent="1"/>
    </xf>
    <xf numFmtId="4" fontId="2" fillId="0" borderId="18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/>
    <xf numFmtId="0" fontId="4" fillId="0" borderId="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 wrapText="1"/>
    </xf>
    <xf numFmtId="4" fontId="1" fillId="0" borderId="32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1"/>
    </xf>
    <xf numFmtId="0" fontId="2" fillId="0" borderId="3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top" wrapText="1" indent="1"/>
    </xf>
    <xf numFmtId="4" fontId="2" fillId="0" borderId="8" xfId="0" applyNumberFormat="1" applyFont="1" applyFill="1" applyBorder="1" applyAlignment="1">
      <alignment horizontal="center" vertical="center" wrapText="1"/>
    </xf>
    <xf numFmtId="4" fontId="1" fillId="0" borderId="3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1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left" vertical="top" wrapText="1" indent="1"/>
    </xf>
    <xf numFmtId="4" fontId="2" fillId="0" borderId="21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Fill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top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058C-A443-4A1F-85A8-C2530CBE2B6C}">
  <dimension ref="B2:I37"/>
  <sheetViews>
    <sheetView tabSelected="1" topLeftCell="B7" workbookViewId="0">
      <selection activeCell="D27" sqref="D27"/>
    </sheetView>
  </sheetViews>
  <sheetFormatPr defaultRowHeight="15.75" x14ac:dyDescent="0.25"/>
  <cols>
    <col min="1" max="1" width="9.140625" style="22"/>
    <col min="2" max="2" width="2.5703125" style="22" customWidth="1"/>
    <col min="3" max="3" width="48" style="4" customWidth="1"/>
    <col min="4" max="4" width="13.28515625" style="4" customWidth="1"/>
    <col min="5" max="5" width="13.85546875" style="4" customWidth="1"/>
    <col min="6" max="16384" width="9.140625" style="22"/>
  </cols>
  <sheetData>
    <row r="2" spans="2:9" x14ac:dyDescent="0.25">
      <c r="C2" s="110" t="s">
        <v>14</v>
      </c>
      <c r="D2" s="110"/>
      <c r="E2" s="110"/>
    </row>
    <row r="3" spans="2:9" ht="16.5" thickBot="1" x14ac:dyDescent="0.3">
      <c r="C3" s="5"/>
      <c r="D3" s="6"/>
      <c r="E3" s="23" t="s">
        <v>10</v>
      </c>
    </row>
    <row r="4" spans="2:9" ht="32.25" thickBot="1" x14ac:dyDescent="0.3">
      <c r="C4" s="1" t="s">
        <v>33</v>
      </c>
      <c r="D4" s="2" t="s">
        <v>16</v>
      </c>
      <c r="E4" s="3" t="s">
        <v>17</v>
      </c>
    </row>
    <row r="5" spans="2:9" x14ac:dyDescent="0.25">
      <c r="C5" s="24" t="s">
        <v>18</v>
      </c>
      <c r="D5" s="25"/>
      <c r="E5" s="26"/>
    </row>
    <row r="6" spans="2:9" x14ac:dyDescent="0.25">
      <c r="C6" s="27" t="s">
        <v>3</v>
      </c>
      <c r="D6" s="11">
        <v>769500</v>
      </c>
      <c r="E6" s="28"/>
    </row>
    <row r="7" spans="2:9" x14ac:dyDescent="0.25">
      <c r="C7" s="27" t="s">
        <v>0</v>
      </c>
      <c r="D7" s="11">
        <v>17389.669999999998</v>
      </c>
      <c r="E7" s="28"/>
    </row>
    <row r="8" spans="2:9" x14ac:dyDescent="0.25">
      <c r="C8" s="29" t="s">
        <v>34</v>
      </c>
      <c r="D8" s="30"/>
      <c r="E8" s="28"/>
    </row>
    <row r="9" spans="2:9" ht="31.5" x14ac:dyDescent="0.25">
      <c r="C9" s="31" t="s">
        <v>96</v>
      </c>
      <c r="D9" s="32"/>
      <c r="E9" s="33">
        <f>1456794.1*20%</f>
        <v>291358.82</v>
      </c>
    </row>
    <row r="10" spans="2:9" ht="31.5" x14ac:dyDescent="0.25">
      <c r="C10" s="27" t="s">
        <v>79</v>
      </c>
      <c r="D10" s="34"/>
      <c r="E10" s="13">
        <f>E9*43%</f>
        <v>125284.2926</v>
      </c>
      <c r="I10" s="107"/>
    </row>
    <row r="11" spans="2:9" ht="31.5" x14ac:dyDescent="0.25">
      <c r="B11" s="35"/>
      <c r="C11" s="27" t="s">
        <v>25</v>
      </c>
      <c r="D11" s="34"/>
      <c r="E11" s="13">
        <v>140505.41</v>
      </c>
    </row>
    <row r="12" spans="2:9" ht="31.5" x14ac:dyDescent="0.25">
      <c r="C12" s="27" t="s">
        <v>97</v>
      </c>
      <c r="D12" s="34"/>
      <c r="E12" s="13">
        <v>62000</v>
      </c>
      <c r="I12" s="108"/>
    </row>
    <row r="13" spans="2:9" ht="51" customHeight="1" x14ac:dyDescent="0.25">
      <c r="C13" s="42" t="s">
        <v>98</v>
      </c>
      <c r="D13" s="34"/>
      <c r="E13" s="13">
        <f>20000*12</f>
        <v>240000</v>
      </c>
    </row>
    <row r="14" spans="2:9" ht="18" customHeight="1" x14ac:dyDescent="0.25">
      <c r="C14" s="27" t="s">
        <v>1</v>
      </c>
      <c r="D14" s="34"/>
      <c r="E14" s="13">
        <v>30940</v>
      </c>
    </row>
    <row r="15" spans="2:9" x14ac:dyDescent="0.25">
      <c r="C15" s="27" t="s">
        <v>9</v>
      </c>
      <c r="D15" s="34"/>
      <c r="E15" s="13">
        <v>3850</v>
      </c>
    </row>
    <row r="16" spans="2:9" x14ac:dyDescent="0.25">
      <c r="C16" s="27" t="s">
        <v>2</v>
      </c>
      <c r="D16" s="34"/>
      <c r="E16" s="13">
        <v>12350</v>
      </c>
    </row>
    <row r="17" spans="3:5" x14ac:dyDescent="0.25">
      <c r="C17" s="27" t="s">
        <v>5</v>
      </c>
      <c r="D17" s="34"/>
      <c r="E17" s="13">
        <v>27650</v>
      </c>
    </row>
    <row r="18" spans="3:5" x14ac:dyDescent="0.25">
      <c r="C18" s="27" t="s">
        <v>78</v>
      </c>
      <c r="D18" s="34"/>
      <c r="E18" s="13">
        <v>3573</v>
      </c>
    </row>
    <row r="19" spans="3:5" x14ac:dyDescent="0.25">
      <c r="C19" s="27" t="s">
        <v>77</v>
      </c>
      <c r="D19" s="34"/>
      <c r="E19" s="13">
        <v>3918</v>
      </c>
    </row>
    <row r="20" spans="3:5" x14ac:dyDescent="0.25">
      <c r="C20" s="27" t="s">
        <v>76</v>
      </c>
      <c r="D20" s="34"/>
      <c r="E20" s="13">
        <v>8341</v>
      </c>
    </row>
    <row r="21" spans="3:5" x14ac:dyDescent="0.25">
      <c r="C21" s="27" t="s">
        <v>95</v>
      </c>
      <c r="D21" s="34"/>
      <c r="E21" s="13">
        <v>23406</v>
      </c>
    </row>
    <row r="22" spans="3:5" x14ac:dyDescent="0.25">
      <c r="C22" s="27" t="s">
        <v>24</v>
      </c>
      <c r="D22" s="34"/>
      <c r="E22" s="13">
        <v>3882</v>
      </c>
    </row>
    <row r="23" spans="3:5" x14ac:dyDescent="0.25">
      <c r="C23" s="27" t="s">
        <v>62</v>
      </c>
      <c r="D23" s="34"/>
      <c r="E23" s="13">
        <v>8765.1299999999992</v>
      </c>
    </row>
    <row r="24" spans="3:5" x14ac:dyDescent="0.25">
      <c r="C24" s="27" t="s">
        <v>5</v>
      </c>
      <c r="D24" s="34"/>
      <c r="E24" s="13">
        <v>24477</v>
      </c>
    </row>
    <row r="25" spans="3:5" ht="31.5" x14ac:dyDescent="0.25">
      <c r="C25" s="27" t="s">
        <v>99</v>
      </c>
      <c r="D25" s="34"/>
      <c r="E25" s="13">
        <v>61310</v>
      </c>
    </row>
    <row r="26" spans="3:5" ht="21.75" customHeight="1" x14ac:dyDescent="0.25">
      <c r="C26" s="27" t="s">
        <v>8</v>
      </c>
      <c r="D26" s="34"/>
      <c r="E26" s="13">
        <v>32400</v>
      </c>
    </row>
    <row r="27" spans="3:5" ht="31.5" x14ac:dyDescent="0.25">
      <c r="C27" s="109" t="s">
        <v>100</v>
      </c>
      <c r="D27" s="34"/>
      <c r="E27" s="13">
        <v>86349</v>
      </c>
    </row>
    <row r="28" spans="3:5" ht="31.5" x14ac:dyDescent="0.25">
      <c r="C28" s="27" t="s">
        <v>6</v>
      </c>
      <c r="D28" s="34"/>
      <c r="E28" s="13">
        <v>11000</v>
      </c>
    </row>
    <row r="29" spans="3:5" ht="23.25" customHeight="1" x14ac:dyDescent="0.25">
      <c r="C29" s="27" t="s">
        <v>7</v>
      </c>
      <c r="D29" s="34"/>
      <c r="E29" s="13">
        <v>7725</v>
      </c>
    </row>
    <row r="30" spans="3:5" x14ac:dyDescent="0.25">
      <c r="C30" s="16" t="s">
        <v>22</v>
      </c>
      <c r="D30" s="17">
        <f>SUM(D6:D29)</f>
        <v>786889.67</v>
      </c>
      <c r="E30" s="39">
        <f>SUM(E6:E29)</f>
        <v>1209084.6526000001</v>
      </c>
    </row>
    <row r="31" spans="3:5" ht="16.5" thickBot="1" x14ac:dyDescent="0.3">
      <c r="C31" s="18" t="s">
        <v>23</v>
      </c>
      <c r="D31" s="19">
        <f>D30-E30</f>
        <v>-422194.9826000001</v>
      </c>
      <c r="E31" s="20"/>
    </row>
    <row r="32" spans="3:5" x14ac:dyDescent="0.25">
      <c r="C32" s="40" t="s">
        <v>4</v>
      </c>
      <c r="D32" s="41">
        <f>E30/130/12</f>
        <v>775.05426448717969</v>
      </c>
      <c r="E32" s="21"/>
    </row>
    <row r="33" spans="5:5" x14ac:dyDescent="0.25">
      <c r="E33" s="21"/>
    </row>
    <row r="34" spans="5:5" x14ac:dyDescent="0.25">
      <c r="E34" s="21"/>
    </row>
    <row r="35" spans="5:5" x14ac:dyDescent="0.25">
      <c r="E35" s="21"/>
    </row>
    <row r="36" spans="5:5" x14ac:dyDescent="0.25">
      <c r="E36" s="21"/>
    </row>
    <row r="37" spans="5:5" x14ac:dyDescent="0.25">
      <c r="E37" s="21"/>
    </row>
  </sheetData>
  <mergeCells count="1">
    <mergeCell ref="C2:E2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5E68-2D4A-42B1-9F3A-DEE31CEE92AC}">
  <dimension ref="B2:F35"/>
  <sheetViews>
    <sheetView workbookViewId="0">
      <selection activeCell="D5" sqref="D5"/>
    </sheetView>
  </sheetViews>
  <sheetFormatPr defaultRowHeight="15.75" x14ac:dyDescent="0.25"/>
  <cols>
    <col min="1" max="1" width="2.7109375" style="22" customWidth="1"/>
    <col min="2" max="2" width="47.85546875" style="4" customWidth="1"/>
    <col min="3" max="3" width="16.85546875" style="4" customWidth="1"/>
    <col min="4" max="4" width="17.140625" style="4" customWidth="1"/>
    <col min="5" max="16384" width="9.140625" style="22"/>
  </cols>
  <sheetData>
    <row r="2" spans="2:4" ht="41.25" customHeight="1" x14ac:dyDescent="0.25">
      <c r="B2" s="110" t="s">
        <v>14</v>
      </c>
      <c r="C2" s="110"/>
      <c r="D2" s="110"/>
    </row>
    <row r="3" spans="2:4" ht="16.5" thickBot="1" x14ac:dyDescent="0.3">
      <c r="B3" s="5"/>
      <c r="C3" s="6"/>
      <c r="D3" s="23" t="s">
        <v>11</v>
      </c>
    </row>
    <row r="4" spans="2:4" ht="63.75" customHeight="1" thickBot="1" x14ac:dyDescent="0.3">
      <c r="B4" s="1" t="s">
        <v>56</v>
      </c>
      <c r="C4" s="2" t="s">
        <v>54</v>
      </c>
      <c r="D4" s="3" t="s">
        <v>55</v>
      </c>
    </row>
    <row r="5" spans="2:4" x14ac:dyDescent="0.25">
      <c r="B5" s="7" t="s">
        <v>18</v>
      </c>
      <c r="C5" s="8"/>
      <c r="D5" s="44"/>
    </row>
    <row r="6" spans="2:4" x14ac:dyDescent="0.25">
      <c r="B6" s="10" t="s">
        <v>63</v>
      </c>
      <c r="C6" s="11">
        <f>14617057.91-'Отчёт гараж 22'!D6-'Отчёт гараж 22'!D7-'Отчёт МОП 22'!C6-'Отчёт МОП 22'!C7-6789.34</f>
        <v>7834876.1199999992</v>
      </c>
      <c r="D6" s="45"/>
    </row>
    <row r="7" spans="2:4" x14ac:dyDescent="0.25">
      <c r="B7" s="10" t="s">
        <v>72</v>
      </c>
      <c r="C7" s="11">
        <v>311263.53000000003</v>
      </c>
      <c r="D7" s="45"/>
    </row>
    <row r="8" spans="2:4" x14ac:dyDescent="0.25">
      <c r="B8" s="29" t="s">
        <v>21</v>
      </c>
      <c r="C8" s="11"/>
      <c r="D8" s="45"/>
    </row>
    <row r="9" spans="2:4" ht="31.5" x14ac:dyDescent="0.25">
      <c r="B9" s="10" t="s">
        <v>53</v>
      </c>
      <c r="C9" s="11"/>
      <c r="D9" s="46">
        <f>3889798.97-D12-'Отчёт нежилые 22 '!D12-54746.08</f>
        <v>3230796.3600000003</v>
      </c>
    </row>
    <row r="10" spans="2:4" x14ac:dyDescent="0.25">
      <c r="B10" s="10" t="s">
        <v>35</v>
      </c>
      <c r="C10" s="11"/>
      <c r="D10" s="47">
        <f>2426071.91-'Отчёт нежилые 22 '!D10-292320.28-'Отчёт гараж 22'!E11-55787.62-14176.59</f>
        <v>1605469.8</v>
      </c>
    </row>
    <row r="11" spans="2:4" x14ac:dyDescent="0.25">
      <c r="B11" s="10" t="s">
        <v>36</v>
      </c>
      <c r="C11" s="11"/>
      <c r="D11" s="47">
        <f>1782051.57-D13-'Отчёт нежилые 22 '!D13-'Отчёт нежилые 22 '!D11</f>
        <v>893963.31</v>
      </c>
    </row>
    <row r="12" spans="2:4" x14ac:dyDescent="0.25">
      <c r="B12" s="10" t="s">
        <v>37</v>
      </c>
      <c r="C12" s="11"/>
      <c r="D12" s="47">
        <v>601926.61</v>
      </c>
    </row>
    <row r="13" spans="2:4" x14ac:dyDescent="0.25">
      <c r="B13" s="10" t="s">
        <v>38</v>
      </c>
      <c r="C13" s="11"/>
      <c r="D13" s="47">
        <v>854892.29</v>
      </c>
    </row>
    <row r="14" spans="2:4" x14ac:dyDescent="0.25">
      <c r="B14" s="48" t="s">
        <v>51</v>
      </c>
      <c r="C14" s="11"/>
      <c r="D14" s="47">
        <f>54746.08+292320.28</f>
        <v>347066.36000000004</v>
      </c>
    </row>
    <row r="15" spans="2:4" x14ac:dyDescent="0.25">
      <c r="B15" s="48"/>
      <c r="C15" s="11"/>
      <c r="D15" s="47"/>
    </row>
    <row r="16" spans="2:4" x14ac:dyDescent="0.25">
      <c r="B16" s="49"/>
      <c r="C16" s="11"/>
      <c r="D16" s="47"/>
    </row>
    <row r="17" spans="2:6" x14ac:dyDescent="0.25">
      <c r="B17" s="49"/>
      <c r="C17" s="11"/>
      <c r="D17" s="50"/>
    </row>
    <row r="18" spans="2:6" x14ac:dyDescent="0.25">
      <c r="B18" s="49"/>
      <c r="C18" s="11"/>
      <c r="D18" s="51"/>
    </row>
    <row r="19" spans="2:6" x14ac:dyDescent="0.25">
      <c r="B19" s="49"/>
      <c r="C19" s="11"/>
      <c r="D19" s="51"/>
      <c r="E19" s="111"/>
    </row>
    <row r="20" spans="2:6" x14ac:dyDescent="0.25">
      <c r="B20" s="49"/>
      <c r="C20" s="11"/>
      <c r="D20" s="51"/>
      <c r="E20" s="111"/>
    </row>
    <row r="21" spans="2:6" x14ac:dyDescent="0.25">
      <c r="B21" s="49"/>
      <c r="C21" s="11"/>
      <c r="D21" s="51"/>
    </row>
    <row r="22" spans="2:6" x14ac:dyDescent="0.25">
      <c r="B22" s="49"/>
      <c r="C22" s="11"/>
      <c r="D22" s="51"/>
    </row>
    <row r="23" spans="2:6" x14ac:dyDescent="0.25">
      <c r="B23" s="49"/>
      <c r="C23" s="11"/>
      <c r="D23" s="51"/>
    </row>
    <row r="24" spans="2:6" x14ac:dyDescent="0.25">
      <c r="B24" s="49"/>
      <c r="C24" s="11"/>
      <c r="D24" s="51"/>
    </row>
    <row r="25" spans="2:6" x14ac:dyDescent="0.25">
      <c r="B25" s="49"/>
      <c r="C25" s="11"/>
      <c r="D25" s="51"/>
    </row>
    <row r="26" spans="2:6" x14ac:dyDescent="0.25">
      <c r="B26" s="49"/>
      <c r="C26" s="15"/>
      <c r="D26" s="52"/>
    </row>
    <row r="27" spans="2:6" x14ac:dyDescent="0.25">
      <c r="B27" s="53"/>
      <c r="C27" s="15"/>
      <c r="D27" s="51"/>
    </row>
    <row r="28" spans="2:6" ht="16.5" thickBot="1" x14ac:dyDescent="0.3">
      <c r="B28" s="54"/>
      <c r="C28" s="55"/>
      <c r="D28" s="56"/>
    </row>
    <row r="29" spans="2:6" ht="16.5" thickBot="1" x14ac:dyDescent="0.3">
      <c r="B29" s="57" t="s">
        <v>22</v>
      </c>
      <c r="C29" s="58">
        <f>SUM(C5:C28)</f>
        <v>8146139.6499999994</v>
      </c>
      <c r="D29" s="59">
        <f>SUM(D5:D28)</f>
        <v>7534114.7300000014</v>
      </c>
    </row>
    <row r="30" spans="2:6" ht="16.5" thickBot="1" x14ac:dyDescent="0.3">
      <c r="B30" s="60" t="s">
        <v>23</v>
      </c>
      <c r="C30" s="61">
        <f>C29-D29</f>
        <v>612024.91999999806</v>
      </c>
      <c r="D30" s="62"/>
    </row>
    <row r="31" spans="2:6" ht="39.75" customHeight="1" thickBot="1" x14ac:dyDescent="0.3">
      <c r="B31" s="43" t="s">
        <v>80</v>
      </c>
      <c r="C31" s="63">
        <v>233124.4</v>
      </c>
      <c r="D31" s="64"/>
      <c r="F31" s="65"/>
    </row>
    <row r="32" spans="2:6" x14ac:dyDescent="0.25">
      <c r="B32" s="22"/>
      <c r="C32" s="22"/>
      <c r="D32" s="21"/>
    </row>
    <row r="33" spans="2:4" x14ac:dyDescent="0.25">
      <c r="B33" s="22"/>
      <c r="C33" s="22"/>
      <c r="D33" s="21"/>
    </row>
    <row r="34" spans="2:4" x14ac:dyDescent="0.25">
      <c r="B34" s="22"/>
      <c r="C34" s="22"/>
      <c r="D34" s="21"/>
    </row>
    <row r="35" spans="2:4" x14ac:dyDescent="0.25">
      <c r="B35" s="22"/>
      <c r="C35" s="22"/>
      <c r="D35" s="21"/>
    </row>
  </sheetData>
  <mergeCells count="2">
    <mergeCell ref="B2:D2"/>
    <mergeCell ref="E19:E2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033ED-1E60-41CA-A8C9-A03C0A32B5DA}">
  <dimension ref="B2:D36"/>
  <sheetViews>
    <sheetView workbookViewId="0">
      <selection activeCell="G6" sqref="G6"/>
    </sheetView>
  </sheetViews>
  <sheetFormatPr defaultRowHeight="15.75" x14ac:dyDescent="0.25"/>
  <cols>
    <col min="1" max="1" width="4" style="22" customWidth="1"/>
    <col min="2" max="2" width="45.140625" style="4" customWidth="1"/>
    <col min="3" max="3" width="16.28515625" style="4" customWidth="1"/>
    <col min="4" max="4" width="17.5703125" style="4" customWidth="1"/>
    <col min="5" max="16384" width="9.140625" style="22"/>
  </cols>
  <sheetData>
    <row r="2" spans="2:4" ht="41.25" customHeight="1" x14ac:dyDescent="0.25">
      <c r="B2" s="110" t="s">
        <v>14</v>
      </c>
      <c r="C2" s="110"/>
      <c r="D2" s="110"/>
    </row>
    <row r="3" spans="2:4" ht="16.5" thickBot="1" x14ac:dyDescent="0.3">
      <c r="B3" s="5"/>
      <c r="C3" s="6"/>
      <c r="D3" s="23" t="s">
        <v>39</v>
      </c>
    </row>
    <row r="4" spans="2:4" ht="63.75" customHeight="1" thickBot="1" x14ac:dyDescent="0.3">
      <c r="B4" s="1" t="s">
        <v>60</v>
      </c>
      <c r="C4" s="2" t="s">
        <v>58</v>
      </c>
      <c r="D4" s="3" t="s">
        <v>59</v>
      </c>
    </row>
    <row r="5" spans="2:4" x14ac:dyDescent="0.25">
      <c r="B5" s="7" t="s">
        <v>18</v>
      </c>
      <c r="C5" s="8"/>
      <c r="D5" s="9"/>
    </row>
    <row r="6" spans="2:4" x14ac:dyDescent="0.25">
      <c r="B6" s="10" t="s">
        <v>61</v>
      </c>
      <c r="C6" s="11">
        <f>1495929.22-'Отчёт МОП 22'!C8-'Отчёт МОП 22'!C9</f>
        <v>423302.30999999994</v>
      </c>
      <c r="D6" s="12"/>
    </row>
    <row r="7" spans="2:4" x14ac:dyDescent="0.25">
      <c r="B7" s="29"/>
      <c r="C7" s="11"/>
      <c r="D7" s="12"/>
    </row>
    <row r="8" spans="2:4" x14ac:dyDescent="0.25">
      <c r="B8" s="29" t="s">
        <v>21</v>
      </c>
      <c r="C8" s="11"/>
      <c r="D8" s="12"/>
    </row>
    <row r="9" spans="2:4" x14ac:dyDescent="0.25">
      <c r="B9" s="66"/>
      <c r="C9" s="11"/>
      <c r="D9" s="14"/>
    </row>
    <row r="10" spans="2:4" x14ac:dyDescent="0.25">
      <c r="B10" s="66" t="s">
        <v>35</v>
      </c>
      <c r="C10" s="11"/>
      <c r="D10" s="14">
        <v>317812.21000000002</v>
      </c>
    </row>
    <row r="11" spans="2:4" x14ac:dyDescent="0.25">
      <c r="B11" s="66" t="s">
        <v>36</v>
      </c>
      <c r="C11" s="11"/>
      <c r="D11" s="14">
        <v>17161.09</v>
      </c>
    </row>
    <row r="12" spans="2:4" x14ac:dyDescent="0.25">
      <c r="B12" s="66" t="s">
        <v>37</v>
      </c>
      <c r="C12" s="11"/>
      <c r="D12" s="14">
        <v>2329.92</v>
      </c>
    </row>
    <row r="13" spans="2:4" x14ac:dyDescent="0.25">
      <c r="B13" s="66" t="s">
        <v>38</v>
      </c>
      <c r="C13" s="11"/>
      <c r="D13" s="14">
        <v>16034.88</v>
      </c>
    </row>
    <row r="14" spans="2:4" x14ac:dyDescent="0.25">
      <c r="B14" s="48" t="s">
        <v>57</v>
      </c>
      <c r="C14" s="11"/>
      <c r="D14" s="14">
        <v>69964.210000000006</v>
      </c>
    </row>
    <row r="15" spans="2:4" x14ac:dyDescent="0.25">
      <c r="B15" s="49"/>
      <c r="C15" s="11"/>
      <c r="D15" s="14"/>
    </row>
    <row r="16" spans="2:4" x14ac:dyDescent="0.25">
      <c r="B16" s="49"/>
      <c r="C16" s="11"/>
      <c r="D16" s="67"/>
    </row>
    <row r="17" spans="2:4" x14ac:dyDescent="0.25">
      <c r="B17" s="49"/>
      <c r="C17" s="11"/>
      <c r="D17" s="68"/>
    </row>
    <row r="18" spans="2:4" x14ac:dyDescent="0.25">
      <c r="B18" s="49"/>
      <c r="C18" s="11"/>
      <c r="D18" s="67"/>
    </row>
    <row r="19" spans="2:4" x14ac:dyDescent="0.25">
      <c r="B19" s="49"/>
      <c r="C19" s="11"/>
      <c r="D19" s="67"/>
    </row>
    <row r="20" spans="2:4" x14ac:dyDescent="0.25">
      <c r="B20" s="49"/>
      <c r="C20" s="11"/>
      <c r="D20" s="67"/>
    </row>
    <row r="21" spans="2:4" ht="23.25" customHeight="1" x14ac:dyDescent="0.25">
      <c r="B21" s="49"/>
      <c r="C21" s="11"/>
      <c r="D21" s="67"/>
    </row>
    <row r="22" spans="2:4" x14ac:dyDescent="0.25">
      <c r="B22" s="49"/>
      <c r="C22" s="11"/>
      <c r="D22" s="67"/>
    </row>
    <row r="23" spans="2:4" x14ac:dyDescent="0.25">
      <c r="B23" s="49"/>
      <c r="C23" s="11"/>
      <c r="D23" s="67"/>
    </row>
    <row r="24" spans="2:4" x14ac:dyDescent="0.25">
      <c r="B24" s="49"/>
      <c r="C24" s="11"/>
      <c r="D24" s="67"/>
    </row>
    <row r="25" spans="2:4" x14ac:dyDescent="0.25">
      <c r="B25" s="49"/>
      <c r="C25" s="11"/>
      <c r="D25" s="67"/>
    </row>
    <row r="26" spans="2:4" x14ac:dyDescent="0.25">
      <c r="B26" s="49"/>
      <c r="C26" s="15"/>
      <c r="D26" s="28"/>
    </row>
    <row r="27" spans="2:4" x14ac:dyDescent="0.25">
      <c r="B27" s="53"/>
      <c r="C27" s="15"/>
      <c r="D27" s="67"/>
    </row>
    <row r="28" spans="2:4" ht="16.5" thickBot="1" x14ac:dyDescent="0.3">
      <c r="B28" s="69"/>
      <c r="C28" s="70"/>
      <c r="D28" s="71"/>
    </row>
    <row r="29" spans="2:4" ht="16.5" thickBot="1" x14ac:dyDescent="0.3">
      <c r="B29" s="57" t="s">
        <v>22</v>
      </c>
      <c r="C29" s="58">
        <f>SUM(C5:C28)</f>
        <v>423302.30999999994</v>
      </c>
      <c r="D29" s="59">
        <f>SUM(D5:D28)</f>
        <v>423302.31000000006</v>
      </c>
    </row>
    <row r="30" spans="2:4" ht="16.5" thickBot="1" x14ac:dyDescent="0.3">
      <c r="B30" s="60" t="s">
        <v>23</v>
      </c>
      <c r="C30" s="61">
        <f>C29-D29</f>
        <v>0</v>
      </c>
      <c r="D30" s="62"/>
    </row>
    <row r="31" spans="2:4" x14ac:dyDescent="0.25">
      <c r="D31" s="21"/>
    </row>
    <row r="32" spans="2:4" x14ac:dyDescent="0.25">
      <c r="D32" s="21"/>
    </row>
    <row r="33" spans="4:4" x14ac:dyDescent="0.25">
      <c r="D33" s="21"/>
    </row>
    <row r="34" spans="4:4" x14ac:dyDescent="0.25">
      <c r="D34" s="21"/>
    </row>
    <row r="35" spans="4:4" x14ac:dyDescent="0.25">
      <c r="D35" s="21"/>
    </row>
    <row r="36" spans="4:4" x14ac:dyDescent="0.25">
      <c r="D36" s="21"/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248B-E4ED-4CD7-AB3F-1C10C73193D7}">
  <dimension ref="B2:H45"/>
  <sheetViews>
    <sheetView topLeftCell="A19" workbookViewId="0">
      <selection activeCell="C23" sqref="C23"/>
    </sheetView>
  </sheetViews>
  <sheetFormatPr defaultRowHeight="14.25" x14ac:dyDescent="0.25"/>
  <cols>
    <col min="1" max="1" width="4.5703125" style="72" customWidth="1"/>
    <col min="2" max="2" width="50.140625" style="72" customWidth="1"/>
    <col min="3" max="3" width="13.5703125" style="72" customWidth="1"/>
    <col min="4" max="4" width="15.85546875" style="72" customWidth="1"/>
    <col min="5" max="5" width="12.7109375" style="72" bestFit="1" customWidth="1"/>
    <col min="6" max="16384" width="9.140625" style="72"/>
  </cols>
  <sheetData>
    <row r="2" spans="2:4" x14ac:dyDescent="0.25">
      <c r="B2" s="112" t="s">
        <v>14</v>
      </c>
      <c r="C2" s="112"/>
      <c r="D2" s="112"/>
    </row>
    <row r="3" spans="2:4" ht="15" thickBot="1" x14ac:dyDescent="0.3">
      <c r="B3" s="73"/>
      <c r="C3" s="74"/>
      <c r="D3" s="74"/>
    </row>
    <row r="4" spans="2:4" ht="41.25" thickBot="1" x14ac:dyDescent="0.3">
      <c r="B4" s="75" t="s">
        <v>15</v>
      </c>
      <c r="C4" s="76" t="s">
        <v>16</v>
      </c>
      <c r="D4" s="77" t="s">
        <v>17</v>
      </c>
    </row>
    <row r="5" spans="2:4" x14ac:dyDescent="0.25">
      <c r="B5" s="78" t="s">
        <v>18</v>
      </c>
      <c r="C5" s="79"/>
      <c r="D5" s="80"/>
    </row>
    <row r="6" spans="2:4" x14ac:dyDescent="0.25">
      <c r="B6" s="81" t="s">
        <v>19</v>
      </c>
      <c r="C6" s="82">
        <f>4922777.78+685308.94+9065+335280.07</f>
        <v>5952431.790000001</v>
      </c>
      <c r="D6" s="83"/>
    </row>
    <row r="7" spans="2:4" x14ac:dyDescent="0.25">
      <c r="B7" s="81" t="s">
        <v>48</v>
      </c>
      <c r="C7" s="82">
        <v>36070.99</v>
      </c>
      <c r="D7" s="83"/>
    </row>
    <row r="8" spans="2:4" x14ac:dyDescent="0.25">
      <c r="B8" s="81" t="s">
        <v>20</v>
      </c>
      <c r="C8" s="82">
        <f>130792.06+939518.23</f>
        <v>1070310.29</v>
      </c>
      <c r="D8" s="83"/>
    </row>
    <row r="9" spans="2:4" x14ac:dyDescent="0.25">
      <c r="B9" s="81" t="s">
        <v>50</v>
      </c>
      <c r="C9" s="82">
        <v>2316.62</v>
      </c>
      <c r="D9" s="83"/>
    </row>
    <row r="10" spans="2:4" x14ac:dyDescent="0.25">
      <c r="B10" s="81" t="s">
        <v>21</v>
      </c>
      <c r="C10" s="82"/>
      <c r="D10" s="83"/>
    </row>
    <row r="11" spans="2:4" x14ac:dyDescent="0.25">
      <c r="B11" s="84" t="s">
        <v>12</v>
      </c>
      <c r="C11" s="82"/>
      <c r="D11" s="85">
        <v>63370.77</v>
      </c>
    </row>
    <row r="12" spans="2:4" ht="27.75" x14ac:dyDescent="0.25">
      <c r="B12" s="84" t="s">
        <v>85</v>
      </c>
      <c r="C12" s="82"/>
      <c r="D12" s="86">
        <f>3780+7400+7500</f>
        <v>18680</v>
      </c>
    </row>
    <row r="13" spans="2:4" x14ac:dyDescent="0.25">
      <c r="B13" s="84" t="s">
        <v>13</v>
      </c>
      <c r="C13" s="82"/>
      <c r="D13" s="86">
        <v>333312.81</v>
      </c>
    </row>
    <row r="14" spans="2:4" x14ac:dyDescent="0.25">
      <c r="B14" s="84" t="s">
        <v>27</v>
      </c>
      <c r="C14" s="82"/>
      <c r="D14" s="86">
        <v>600000</v>
      </c>
    </row>
    <row r="15" spans="2:4" x14ac:dyDescent="0.25">
      <c r="B15" s="84" t="s">
        <v>28</v>
      </c>
      <c r="C15" s="82"/>
      <c r="D15" s="86">
        <v>2300</v>
      </c>
    </row>
    <row r="16" spans="2:4" x14ac:dyDescent="0.25">
      <c r="B16" s="84" t="s">
        <v>73</v>
      </c>
      <c r="C16" s="82"/>
      <c r="D16" s="86">
        <v>15665</v>
      </c>
    </row>
    <row r="17" spans="2:8" ht="27.75" x14ac:dyDescent="0.25">
      <c r="B17" s="84" t="s">
        <v>74</v>
      </c>
      <c r="C17" s="82"/>
      <c r="D17" s="86">
        <v>180000</v>
      </c>
    </row>
    <row r="18" spans="2:8" x14ac:dyDescent="0.25">
      <c r="B18" s="84" t="s">
        <v>84</v>
      </c>
      <c r="C18" s="82"/>
      <c r="D18" s="86">
        <v>214339.84</v>
      </c>
    </row>
    <row r="19" spans="2:8" x14ac:dyDescent="0.25">
      <c r="B19" s="84" t="s">
        <v>26</v>
      </c>
      <c r="C19" s="82"/>
      <c r="D19" s="86">
        <f>2163435.19-'Отчёт гараж 22'!E9</f>
        <v>1872076.3699999999</v>
      </c>
      <c r="H19" s="87"/>
    </row>
    <row r="20" spans="2:8" x14ac:dyDescent="0.25">
      <c r="B20" s="84" t="s">
        <v>52</v>
      </c>
      <c r="C20" s="82"/>
      <c r="D20" s="86">
        <f>653357.09-'Отчёт гараж 22'!E10</f>
        <v>528072.79739999992</v>
      </c>
      <c r="H20" s="87"/>
    </row>
    <row r="21" spans="2:8" x14ac:dyDescent="0.25">
      <c r="B21" s="84" t="s">
        <v>86</v>
      </c>
      <c r="C21" s="82"/>
      <c r="D21" s="86">
        <v>10000</v>
      </c>
    </row>
    <row r="22" spans="2:8" x14ac:dyDescent="0.25">
      <c r="B22" s="84" t="s">
        <v>75</v>
      </c>
      <c r="C22" s="82"/>
      <c r="D22" s="86">
        <v>36706.58</v>
      </c>
    </row>
    <row r="23" spans="2:8" x14ac:dyDescent="0.25">
      <c r="B23" s="84" t="s">
        <v>29</v>
      </c>
      <c r="C23" s="82"/>
      <c r="D23" s="86">
        <v>6900</v>
      </c>
    </row>
    <row r="24" spans="2:8" x14ac:dyDescent="0.25">
      <c r="B24" s="84" t="s">
        <v>30</v>
      </c>
      <c r="C24" s="82"/>
      <c r="D24" s="86">
        <v>7941.65</v>
      </c>
    </row>
    <row r="25" spans="2:8" x14ac:dyDescent="0.25">
      <c r="B25" s="84" t="s">
        <v>31</v>
      </c>
      <c r="C25" s="82"/>
      <c r="D25" s="86">
        <v>45947.199999999997</v>
      </c>
    </row>
    <row r="26" spans="2:8" x14ac:dyDescent="0.25">
      <c r="B26" s="84" t="s">
        <v>32</v>
      </c>
      <c r="C26" s="82"/>
      <c r="D26" s="88">
        <v>21878.26</v>
      </c>
    </row>
    <row r="27" spans="2:8" x14ac:dyDescent="0.25">
      <c r="B27" s="84" t="s">
        <v>83</v>
      </c>
      <c r="C27" s="82"/>
      <c r="D27" s="86">
        <v>118877.65</v>
      </c>
    </row>
    <row r="28" spans="2:8" x14ac:dyDescent="0.25">
      <c r="B28" s="84" t="s">
        <v>87</v>
      </c>
      <c r="C28" s="82"/>
      <c r="D28" s="86">
        <v>64178.5</v>
      </c>
    </row>
    <row r="29" spans="2:8" ht="27.75" x14ac:dyDescent="0.25">
      <c r="B29" s="84" t="s">
        <v>88</v>
      </c>
      <c r="C29" s="82"/>
      <c r="D29" s="86">
        <v>265333.8</v>
      </c>
    </row>
    <row r="30" spans="2:8" x14ac:dyDescent="0.25">
      <c r="B30" s="89" t="s">
        <v>81</v>
      </c>
      <c r="C30" s="82"/>
      <c r="D30" s="86">
        <v>21100.1</v>
      </c>
    </row>
    <row r="31" spans="2:8" ht="18" customHeight="1" x14ac:dyDescent="0.25">
      <c r="B31" s="84" t="s">
        <v>91</v>
      </c>
      <c r="C31" s="82"/>
      <c r="D31" s="86">
        <v>104400</v>
      </c>
    </row>
    <row r="32" spans="2:8" ht="27" x14ac:dyDescent="0.25">
      <c r="B32" s="81" t="s">
        <v>82</v>
      </c>
      <c r="C32" s="82"/>
      <c r="D32" s="86">
        <v>1172500</v>
      </c>
      <c r="E32" s="101"/>
    </row>
    <row r="33" spans="2:5" ht="31.5" customHeight="1" x14ac:dyDescent="0.25">
      <c r="B33" s="84" t="s">
        <v>90</v>
      </c>
      <c r="C33" s="82"/>
      <c r="D33" s="86">
        <v>147399</v>
      </c>
    </row>
    <row r="34" spans="2:5" ht="27.75" x14ac:dyDescent="0.25">
      <c r="B34" s="84" t="s">
        <v>89</v>
      </c>
      <c r="C34" s="82"/>
      <c r="D34" s="86">
        <v>210000</v>
      </c>
      <c r="E34" s="101"/>
    </row>
    <row r="35" spans="2:5" ht="18.75" customHeight="1" x14ac:dyDescent="0.25">
      <c r="B35" s="84" t="s">
        <v>92</v>
      </c>
      <c r="C35" s="90"/>
      <c r="D35" s="83">
        <v>82294.600000000006</v>
      </c>
    </row>
    <row r="36" spans="2:5" ht="44.25" customHeight="1" x14ac:dyDescent="0.25">
      <c r="B36" s="84" t="s">
        <v>93</v>
      </c>
      <c r="C36" s="90"/>
      <c r="D36" s="86">
        <v>872795.9</v>
      </c>
    </row>
    <row r="37" spans="2:5" ht="27.75" x14ac:dyDescent="0.25">
      <c r="B37" s="84" t="s">
        <v>94</v>
      </c>
      <c r="C37" s="82"/>
      <c r="D37" s="83">
        <v>169827</v>
      </c>
    </row>
    <row r="38" spans="2:5" ht="18.75" customHeight="1" x14ac:dyDescent="0.25">
      <c r="B38" s="91" t="s">
        <v>22</v>
      </c>
      <c r="C38" s="92">
        <f>SUM(C5:C37)</f>
        <v>7061129.6900000013</v>
      </c>
      <c r="D38" s="92">
        <f>SUM(D11:D37)</f>
        <v>7185897.8273999998</v>
      </c>
    </row>
    <row r="39" spans="2:5" ht="18" customHeight="1" thickBot="1" x14ac:dyDescent="0.3">
      <c r="B39" s="93" t="s">
        <v>23</v>
      </c>
      <c r="C39" s="94">
        <f>C38-D38</f>
        <v>-124768.13739999849</v>
      </c>
      <c r="D39" s="95"/>
    </row>
    <row r="40" spans="2:5" x14ac:dyDescent="0.25">
      <c r="D40" s="96"/>
    </row>
    <row r="41" spans="2:5" x14ac:dyDescent="0.25">
      <c r="D41" s="96"/>
    </row>
    <row r="42" spans="2:5" x14ac:dyDescent="0.25">
      <c r="D42" s="97"/>
    </row>
    <row r="43" spans="2:5" x14ac:dyDescent="0.25">
      <c r="D43" s="96"/>
    </row>
    <row r="44" spans="2:5" x14ac:dyDescent="0.25">
      <c r="D44" s="96"/>
    </row>
    <row r="45" spans="2:5" x14ac:dyDescent="0.25">
      <c r="D45" s="96"/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B993-05DD-4323-846E-C92FEE54130B}">
  <dimension ref="B2:D36"/>
  <sheetViews>
    <sheetView workbookViewId="0">
      <selection activeCell="F12" sqref="F12"/>
    </sheetView>
  </sheetViews>
  <sheetFormatPr defaultRowHeight="15.75" x14ac:dyDescent="0.25"/>
  <cols>
    <col min="1" max="1" width="4.85546875" style="22" customWidth="1"/>
    <col min="2" max="2" width="37.28515625" style="4" customWidth="1"/>
    <col min="3" max="3" width="20.5703125" style="4" customWidth="1"/>
    <col min="4" max="4" width="15.7109375" style="4" customWidth="1"/>
    <col min="5" max="16384" width="9.140625" style="22"/>
  </cols>
  <sheetData>
    <row r="2" spans="2:4" ht="41.25" customHeight="1" x14ac:dyDescent="0.25">
      <c r="B2" s="110" t="s">
        <v>14</v>
      </c>
      <c r="C2" s="110"/>
      <c r="D2" s="110"/>
    </row>
    <row r="3" spans="2:4" ht="16.5" thickBot="1" x14ac:dyDescent="0.3">
      <c r="B3" s="5"/>
      <c r="C3" s="6"/>
      <c r="D3" s="23" t="s">
        <v>11</v>
      </c>
    </row>
    <row r="4" spans="2:4" ht="42.75" customHeight="1" thickBot="1" x14ac:dyDescent="0.3">
      <c r="B4" s="1" t="s">
        <v>40</v>
      </c>
      <c r="C4" s="2" t="s">
        <v>16</v>
      </c>
      <c r="D4" s="3" t="s">
        <v>17</v>
      </c>
    </row>
    <row r="5" spans="2:4" ht="32.25" thickBot="1" x14ac:dyDescent="0.3">
      <c r="B5" s="24" t="s">
        <v>18</v>
      </c>
      <c r="C5" s="25"/>
      <c r="D5" s="26"/>
    </row>
    <row r="6" spans="2:4" x14ac:dyDescent="0.25">
      <c r="B6" s="102" t="s">
        <v>41</v>
      </c>
      <c r="C6" s="103">
        <f>'Отчёт гараж 22'!D30</f>
        <v>786889.67</v>
      </c>
      <c r="D6" s="104"/>
    </row>
    <row r="7" spans="2:4" x14ac:dyDescent="0.25">
      <c r="B7" s="10" t="s">
        <v>43</v>
      </c>
      <c r="C7" s="11">
        <f>'Отчёт дом 22'!C29</f>
        <v>8146139.6499999994</v>
      </c>
      <c r="D7" s="12"/>
    </row>
    <row r="8" spans="2:4" x14ac:dyDescent="0.25">
      <c r="B8" s="105" t="s">
        <v>42</v>
      </c>
      <c r="C8" s="11">
        <f>'Отчёт нежилые 22 '!C6</f>
        <v>423302.30999999994</v>
      </c>
      <c r="D8" s="12"/>
    </row>
    <row r="9" spans="2:4" x14ac:dyDescent="0.25">
      <c r="B9" s="10" t="s">
        <v>49</v>
      </c>
      <c r="C9" s="11">
        <f>'Отчёт МОП 22'!C38</f>
        <v>7061129.6900000013</v>
      </c>
      <c r="D9" s="14"/>
    </row>
    <row r="10" spans="2:4" x14ac:dyDescent="0.25">
      <c r="B10" s="10"/>
      <c r="C10" s="11"/>
      <c r="D10" s="14"/>
    </row>
    <row r="11" spans="2:4" x14ac:dyDescent="0.25">
      <c r="B11" s="10"/>
      <c r="C11" s="11"/>
      <c r="D11" s="14"/>
    </row>
    <row r="12" spans="2:4" x14ac:dyDescent="0.25">
      <c r="B12" s="29" t="s">
        <v>21</v>
      </c>
      <c r="C12" s="11"/>
      <c r="D12" s="14"/>
    </row>
    <row r="13" spans="2:4" x14ac:dyDescent="0.25">
      <c r="B13" s="10"/>
      <c r="C13" s="11"/>
      <c r="D13" s="14"/>
    </row>
    <row r="14" spans="2:4" x14ac:dyDescent="0.25">
      <c r="B14" s="10" t="s">
        <v>44</v>
      </c>
      <c r="C14" s="11"/>
      <c r="D14" s="14">
        <f>'Отчёт гараж 22'!E30</f>
        <v>1209084.6526000001</v>
      </c>
    </row>
    <row r="15" spans="2:4" x14ac:dyDescent="0.25">
      <c r="B15" s="10" t="s">
        <v>45</v>
      </c>
      <c r="C15" s="11"/>
      <c r="D15" s="14">
        <f>'Отчёт дом 22'!D29</f>
        <v>7534114.7300000014</v>
      </c>
    </row>
    <row r="16" spans="2:4" x14ac:dyDescent="0.25">
      <c r="B16" s="105" t="s">
        <v>46</v>
      </c>
      <c r="C16" s="11"/>
      <c r="D16" s="14">
        <f>'Отчёт нежилые 22 '!D29</f>
        <v>423302.31000000006</v>
      </c>
    </row>
    <row r="17" spans="2:4" x14ac:dyDescent="0.25">
      <c r="B17" s="10" t="s">
        <v>47</v>
      </c>
      <c r="C17" s="11"/>
      <c r="D17" s="14">
        <f>'Отчёт МОП 22'!D38</f>
        <v>7185897.8273999998</v>
      </c>
    </row>
    <row r="18" spans="2:4" x14ac:dyDescent="0.25">
      <c r="B18" s="49"/>
      <c r="C18" s="11"/>
      <c r="D18" s="14"/>
    </row>
    <row r="19" spans="2:4" x14ac:dyDescent="0.25">
      <c r="B19" s="49"/>
      <c r="C19" s="11"/>
      <c r="D19" s="14"/>
    </row>
    <row r="20" spans="2:4" x14ac:dyDescent="0.25">
      <c r="B20" s="49"/>
      <c r="C20" s="11"/>
      <c r="D20" s="14"/>
    </row>
    <row r="21" spans="2:4" x14ac:dyDescent="0.25">
      <c r="B21" s="49"/>
      <c r="C21" s="11"/>
      <c r="D21" s="14"/>
    </row>
    <row r="22" spans="2:4" ht="16.5" thickBot="1" x14ac:dyDescent="0.3">
      <c r="B22" s="54"/>
      <c r="C22" s="55"/>
      <c r="D22" s="106"/>
    </row>
    <row r="23" spans="2:4" x14ac:dyDescent="0.25">
      <c r="B23" s="36"/>
      <c r="C23" s="37"/>
      <c r="D23" s="38"/>
    </row>
    <row r="24" spans="2:4" x14ac:dyDescent="0.25">
      <c r="B24" s="49"/>
      <c r="C24" s="11"/>
      <c r="D24" s="67"/>
    </row>
    <row r="25" spans="2:4" x14ac:dyDescent="0.25">
      <c r="B25" s="49"/>
      <c r="C25" s="11"/>
      <c r="D25" s="67"/>
    </row>
    <row r="26" spans="2:4" x14ac:dyDescent="0.25">
      <c r="B26" s="49"/>
      <c r="C26" s="15"/>
      <c r="D26" s="28"/>
    </row>
    <row r="27" spans="2:4" x14ac:dyDescent="0.25">
      <c r="B27" s="53"/>
      <c r="C27" s="15"/>
      <c r="D27" s="67"/>
    </row>
    <row r="28" spans="2:4" ht="16.5" thickBot="1" x14ac:dyDescent="0.3">
      <c r="B28" s="54"/>
      <c r="C28" s="55"/>
      <c r="D28" s="98"/>
    </row>
    <row r="29" spans="2:4" ht="16.5" thickBot="1" x14ac:dyDescent="0.3">
      <c r="B29" s="57" t="s">
        <v>22</v>
      </c>
      <c r="C29" s="58">
        <f>SUM(C5:C28)</f>
        <v>16417461.320000002</v>
      </c>
      <c r="D29" s="59">
        <f>SUM(D5:D28)</f>
        <v>16352399.520000003</v>
      </c>
    </row>
    <row r="30" spans="2:4" ht="16.5" thickBot="1" x14ac:dyDescent="0.3">
      <c r="B30" s="60" t="s">
        <v>23</v>
      </c>
      <c r="C30" s="61">
        <f>C29-D29</f>
        <v>65061.799999998882</v>
      </c>
      <c r="D30" s="62"/>
    </row>
    <row r="31" spans="2:4" x14ac:dyDescent="0.25">
      <c r="D31" s="21"/>
    </row>
    <row r="32" spans="2:4" x14ac:dyDescent="0.25">
      <c r="D32" s="21"/>
    </row>
    <row r="33" spans="4:4" x14ac:dyDescent="0.25">
      <c r="D33" s="21"/>
    </row>
    <row r="34" spans="4:4" x14ac:dyDescent="0.25">
      <c r="D34" s="21"/>
    </row>
    <row r="35" spans="4:4" x14ac:dyDescent="0.25">
      <c r="D35" s="21"/>
    </row>
    <row r="36" spans="4:4" x14ac:dyDescent="0.25">
      <c r="D36" s="21"/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71CC-D4EB-491D-9792-B3CC9B75EFE4}">
  <dimension ref="B2:D36"/>
  <sheetViews>
    <sheetView workbookViewId="0">
      <selection activeCell="C5" sqref="C5"/>
    </sheetView>
  </sheetViews>
  <sheetFormatPr defaultRowHeight="15.75" x14ac:dyDescent="0.25"/>
  <cols>
    <col min="1" max="1" width="6.140625" style="22" customWidth="1"/>
    <col min="2" max="2" width="30.140625" style="4" customWidth="1"/>
    <col min="3" max="3" width="22.28515625" style="4" customWidth="1"/>
    <col min="4" max="4" width="21" style="4" customWidth="1"/>
    <col min="5" max="16384" width="9.140625" style="22"/>
  </cols>
  <sheetData>
    <row r="2" spans="2:4" ht="41.25" customHeight="1" x14ac:dyDescent="0.25">
      <c r="B2" s="110" t="s">
        <v>14</v>
      </c>
      <c r="C2" s="110"/>
      <c r="D2" s="110"/>
    </row>
    <row r="3" spans="2:4" ht="32.25" thickBot="1" x14ac:dyDescent="0.3">
      <c r="B3" s="5"/>
      <c r="C3" s="6"/>
      <c r="D3" s="23" t="s">
        <v>64</v>
      </c>
    </row>
    <row r="4" spans="2:4" ht="87" customHeight="1" thickBot="1" x14ac:dyDescent="0.3">
      <c r="B4" s="1" t="s">
        <v>65</v>
      </c>
      <c r="C4" s="2" t="s">
        <v>58</v>
      </c>
      <c r="D4" s="3" t="s">
        <v>68</v>
      </c>
    </row>
    <row r="5" spans="2:4" ht="33.75" customHeight="1" x14ac:dyDescent="0.25">
      <c r="B5" s="7" t="s">
        <v>18</v>
      </c>
      <c r="C5" s="100">
        <v>2706953.7</v>
      </c>
      <c r="D5" s="9"/>
    </row>
    <row r="6" spans="2:4" x14ac:dyDescent="0.25">
      <c r="B6" s="10"/>
      <c r="C6" s="11"/>
      <c r="D6" s="12"/>
    </row>
    <row r="7" spans="2:4" x14ac:dyDescent="0.25">
      <c r="B7" s="10" t="s">
        <v>66</v>
      </c>
      <c r="C7" s="11">
        <v>1898196.96</v>
      </c>
      <c r="D7" s="12"/>
    </row>
    <row r="8" spans="2:4" x14ac:dyDescent="0.25">
      <c r="B8" s="10" t="s">
        <v>67</v>
      </c>
      <c r="C8" s="11">
        <v>362213.47</v>
      </c>
      <c r="D8" s="12"/>
    </row>
    <row r="9" spans="2:4" x14ac:dyDescent="0.25">
      <c r="B9" s="66"/>
      <c r="C9" s="11"/>
      <c r="D9" s="14"/>
    </row>
    <row r="10" spans="2:4" x14ac:dyDescent="0.25">
      <c r="B10" s="66" t="s">
        <v>69</v>
      </c>
      <c r="C10" s="11"/>
      <c r="D10" s="14">
        <v>2526763.98</v>
      </c>
    </row>
    <row r="11" spans="2:4" x14ac:dyDescent="0.25">
      <c r="B11" s="66"/>
      <c r="C11" s="11"/>
      <c r="D11" s="14"/>
    </row>
    <row r="12" spans="2:4" x14ac:dyDescent="0.25">
      <c r="B12" s="66"/>
      <c r="C12" s="11"/>
      <c r="D12" s="14"/>
    </row>
    <row r="13" spans="2:4" x14ac:dyDescent="0.25">
      <c r="B13" s="66"/>
      <c r="C13" s="11"/>
      <c r="D13" s="14"/>
    </row>
    <row r="14" spans="2:4" x14ac:dyDescent="0.25">
      <c r="B14" s="48"/>
      <c r="C14" s="11"/>
      <c r="D14" s="14"/>
    </row>
    <row r="15" spans="2:4" x14ac:dyDescent="0.25">
      <c r="B15" s="49"/>
      <c r="C15" s="11"/>
      <c r="D15" s="14"/>
    </row>
    <row r="16" spans="2:4" x14ac:dyDescent="0.25">
      <c r="B16" s="49"/>
      <c r="C16" s="11"/>
      <c r="D16" s="67"/>
    </row>
    <row r="17" spans="2:4" x14ac:dyDescent="0.25">
      <c r="B17" s="49"/>
      <c r="C17" s="11"/>
      <c r="D17" s="68"/>
    </row>
    <row r="18" spans="2:4" x14ac:dyDescent="0.25">
      <c r="B18" s="49"/>
      <c r="C18" s="11"/>
      <c r="D18" s="67"/>
    </row>
    <row r="19" spans="2:4" ht="15" customHeight="1" thickBot="1" x14ac:dyDescent="0.3">
      <c r="B19" s="49"/>
      <c r="C19" s="11"/>
      <c r="D19" s="67"/>
    </row>
    <row r="20" spans="2:4" ht="16.5" hidden="1" thickBot="1" x14ac:dyDescent="0.3">
      <c r="B20" s="49"/>
      <c r="C20" s="11"/>
      <c r="D20" s="67"/>
    </row>
    <row r="21" spans="2:4" ht="23.25" hidden="1" customHeight="1" thickBot="1" x14ac:dyDescent="0.3">
      <c r="B21" s="49"/>
      <c r="C21" s="11"/>
      <c r="D21" s="67"/>
    </row>
    <row r="22" spans="2:4" ht="16.5" hidden="1" thickBot="1" x14ac:dyDescent="0.3">
      <c r="B22" s="49"/>
      <c r="C22" s="11"/>
      <c r="D22" s="67"/>
    </row>
    <row r="23" spans="2:4" ht="16.5" hidden="1" thickBot="1" x14ac:dyDescent="0.3">
      <c r="B23" s="49"/>
      <c r="C23" s="11"/>
      <c r="D23" s="67"/>
    </row>
    <row r="24" spans="2:4" ht="16.5" hidden="1" thickBot="1" x14ac:dyDescent="0.3">
      <c r="B24" s="49"/>
      <c r="C24" s="11"/>
      <c r="D24" s="67"/>
    </row>
    <row r="25" spans="2:4" ht="16.5" hidden="1" thickBot="1" x14ac:dyDescent="0.3">
      <c r="B25" s="49"/>
      <c r="C25" s="11"/>
      <c r="D25" s="67"/>
    </row>
    <row r="26" spans="2:4" ht="16.5" hidden="1" thickBot="1" x14ac:dyDescent="0.3">
      <c r="B26" s="49"/>
      <c r="C26" s="15"/>
      <c r="D26" s="28"/>
    </row>
    <row r="27" spans="2:4" ht="16.5" hidden="1" thickBot="1" x14ac:dyDescent="0.3">
      <c r="B27" s="53"/>
      <c r="C27" s="15"/>
      <c r="D27" s="67"/>
    </row>
    <row r="28" spans="2:4" ht="4.5" hidden="1" customHeight="1" thickBot="1" x14ac:dyDescent="0.3">
      <c r="B28" s="69"/>
      <c r="C28" s="70"/>
      <c r="D28" s="71"/>
    </row>
    <row r="29" spans="2:4" ht="25.5" customHeight="1" thickBot="1" x14ac:dyDescent="0.3">
      <c r="B29" s="57" t="s">
        <v>22</v>
      </c>
      <c r="C29" s="58">
        <f>SUM(C7:C20)</f>
        <v>2260410.4299999997</v>
      </c>
      <c r="D29" s="58">
        <f>SUM(D7:D20)</f>
        <v>2526763.98</v>
      </c>
    </row>
    <row r="30" spans="2:4" ht="24.75" customHeight="1" thickBot="1" x14ac:dyDescent="0.3">
      <c r="B30" s="60" t="s">
        <v>23</v>
      </c>
      <c r="C30" s="61">
        <f>C5+C29-D29</f>
        <v>2440600.15</v>
      </c>
      <c r="D30" s="62"/>
    </row>
    <row r="31" spans="2:4" ht="54" customHeight="1" thickBot="1" x14ac:dyDescent="0.3">
      <c r="B31" s="60" t="s">
        <v>70</v>
      </c>
      <c r="C31" s="61">
        <v>6434989.3600000003</v>
      </c>
      <c r="D31" s="62"/>
    </row>
    <row r="32" spans="2:4" ht="47.25" customHeight="1" thickBot="1" x14ac:dyDescent="0.3">
      <c r="B32" s="60" t="s">
        <v>71</v>
      </c>
      <c r="C32" s="61">
        <v>8528595.4399999995</v>
      </c>
      <c r="D32" s="62"/>
    </row>
    <row r="33" spans="4:4" x14ac:dyDescent="0.25">
      <c r="D33" s="99">
        <f>(C32-C31)-D10</f>
        <v>-433157.90000000084</v>
      </c>
    </row>
    <row r="34" spans="4:4" x14ac:dyDescent="0.25">
      <c r="D34" s="99"/>
    </row>
    <row r="35" spans="4:4" x14ac:dyDescent="0.25">
      <c r="D35" s="21"/>
    </row>
    <row r="36" spans="4:4" x14ac:dyDescent="0.25">
      <c r="D36" s="21"/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Отчёт гараж 22</vt:lpstr>
      <vt:lpstr>Отчёт дом 22</vt:lpstr>
      <vt:lpstr>Отчёт нежилые 22 </vt:lpstr>
      <vt:lpstr>Отчёт МОП 22</vt:lpstr>
      <vt:lpstr>СВОД ИТОГО 22 без капремонта</vt:lpstr>
      <vt:lpstr>Отчет капремонт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ТСЖ</dc:creator>
  <cp:lastModifiedBy>ТСЖ</cp:lastModifiedBy>
  <cp:lastPrinted>2023-01-25T07:45:27Z</cp:lastPrinted>
  <dcterms:created xsi:type="dcterms:W3CDTF">2023-01-07T08:17:16Z</dcterms:created>
  <dcterms:modified xsi:type="dcterms:W3CDTF">2023-01-26T05:21:53Z</dcterms:modified>
</cp:coreProperties>
</file>